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391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91" i="1" l="1"/>
  <c r="A96" i="1"/>
  <c r="A100" i="1"/>
  <c r="E68" i="1"/>
  <c r="E67" i="1"/>
  <c r="E76" i="1"/>
  <c r="B87" i="1"/>
  <c r="E86" i="1"/>
  <c r="B85" i="1"/>
  <c r="B84" i="1"/>
  <c r="E80" i="1"/>
  <c r="E79" i="1"/>
  <c r="B80" i="1"/>
  <c r="B74" i="1"/>
  <c r="B73" i="1"/>
  <c r="B72" i="1"/>
  <c r="B68" i="1"/>
  <c r="B67" i="1"/>
  <c r="B66" i="1"/>
  <c r="A56" i="1"/>
  <c r="A53" i="1"/>
  <c r="A50" i="1"/>
  <c r="A47" i="1"/>
  <c r="A44" i="1"/>
  <c r="A41" i="1"/>
  <c r="A38" i="1"/>
  <c r="A35" i="1"/>
  <c r="A32" i="1"/>
  <c r="A29" i="1"/>
  <c r="A26" i="1"/>
  <c r="A23" i="1"/>
  <c r="A20" i="1"/>
  <c r="A17" i="1"/>
  <c r="A14" i="1"/>
  <c r="A11" i="1"/>
  <c r="A5" i="1"/>
  <c r="A8" i="1"/>
  <c r="A2" i="1"/>
</calcChain>
</file>

<file path=xl/sharedStrings.xml><?xml version="1.0" encoding="utf-8"?>
<sst xmlns="http://schemas.openxmlformats.org/spreadsheetml/2006/main" count="64" uniqueCount="63">
  <si>
    <t>Question 1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</si>
  <si>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</si>
  <si>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</si>
  <si>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</si>
  <si>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</si>
  <si>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</si>
  <si>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</si>
  <si>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</si>
  <si>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</si>
  <si>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</si>
  <si>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</si>
  <si>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</si>
  <si>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Question 13</t>
  </si>
  <si>
    <t>Question 14</t>
  </si>
  <si>
    <t>Question 15</t>
  </si>
  <si>
    <t>Question 16</t>
  </si>
  <si>
    <t>Question 17</t>
  </si>
  <si>
    <t>Question 18</t>
  </si>
  <si>
    <t>Question 19</t>
  </si>
  <si>
    <t>Question 20</t>
  </si>
  <si>
    <t>Question 21</t>
  </si>
  <si>
    <t>Income</t>
  </si>
  <si>
    <t>Job</t>
  </si>
  <si>
    <t>Taxes</t>
  </si>
  <si>
    <t>Total Income</t>
  </si>
  <si>
    <t>Monthly Budget Flow Chart</t>
  </si>
  <si>
    <t>Monthly Budget Summary</t>
  </si>
  <si>
    <t>Total Expenses</t>
  </si>
  <si>
    <t>Mortgage</t>
  </si>
  <si>
    <t>Escrow</t>
  </si>
  <si>
    <t>Homeowner's Insurance</t>
  </si>
  <si>
    <t>Electricity</t>
  </si>
  <si>
    <t>Gas/ Oil</t>
  </si>
  <si>
    <t>Water/ Trash</t>
  </si>
  <si>
    <t>Phone</t>
  </si>
  <si>
    <t>Cable/ Internet</t>
  </si>
  <si>
    <t>Total Home Expenses</t>
  </si>
  <si>
    <t>Home Expenses</t>
  </si>
  <si>
    <t>Daily Living</t>
  </si>
  <si>
    <t>Groceries</t>
  </si>
  <si>
    <t>Clothing</t>
  </si>
  <si>
    <t>Dining/Eating out</t>
  </si>
  <si>
    <t>Entertainment</t>
  </si>
  <si>
    <t>Total Living Expenses</t>
  </si>
  <si>
    <t>Savings</t>
  </si>
  <si>
    <t>Transfer to Savings</t>
  </si>
  <si>
    <t>Total Savings</t>
  </si>
  <si>
    <t>Net</t>
  </si>
  <si>
    <t>Obligations</t>
  </si>
  <si>
    <t>School Loans</t>
  </si>
  <si>
    <t>Total Obligations</t>
  </si>
  <si>
    <t>Transportation</t>
  </si>
  <si>
    <t>Car Payment</t>
  </si>
  <si>
    <t>Car Insurance</t>
  </si>
  <si>
    <t>Fuel</t>
  </si>
  <si>
    <t>Total Transportation</t>
  </si>
  <si>
    <t>Credit Cards</t>
  </si>
  <si>
    <t>Question 22</t>
  </si>
  <si>
    <t>Question 23</t>
  </si>
  <si>
    <t>Question 24</t>
  </si>
  <si>
    <t>months are taken off the length of the loan</t>
  </si>
  <si>
    <t>Question 25</t>
  </si>
  <si>
    <t>Question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</si>
</sst>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72" formatCode="0.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2" fontId="0" fillId="0" borderId="0" xfId="0" applyNumberFormat="1"/>
    <xf numFmtId="2" fontId="3" fillId="2" borderId="0" xfId="0" applyNumberFormat="1" applyFont="1" applyFill="1"/>
    <xf numFmtId="0" fontId="3" fillId="2" borderId="0" xfId="1" applyNumberFormat="1" applyFont="1" applyFill="1"/>
    <xf numFmtId="2" fontId="3" fillId="2" borderId="0" xfId="1" applyNumberFormat="1" applyFont="1" applyFill="1"/>
    <xf numFmtId="0" fontId="3" fillId="0" borderId="0" xfId="0" applyFont="1"/>
    <xf numFmtId="0" fontId="3" fillId="2" borderId="0" xfId="0" applyFont="1" applyFill="1"/>
    <xf numFmtId="8" fontId="0" fillId="0" borderId="0" xfId="0" applyNumberFormat="1"/>
    <xf numFmtId="0" fontId="3" fillId="0" borderId="1" xfId="0" applyFont="1" applyBorder="1"/>
    <xf numFmtId="0" fontId="4" fillId="5" borderId="0" xfId="0" applyFont="1" applyFill="1"/>
    <xf numFmtId="0" fontId="2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4" borderId="2" xfId="0" applyFont="1" applyFill="1" applyBorder="1" applyAlignment="1">
      <alignment horizontal="left"/>
    </xf>
    <xf numFmtId="0" fontId="3" fillId="3" borderId="1" xfId="0" applyFont="1" applyFill="1" applyBorder="1"/>
    <xf numFmtId="44" fontId="0" fillId="6" borderId="1" xfId="2" applyFont="1" applyFill="1" applyBorder="1"/>
    <xf numFmtId="44" fontId="0" fillId="6" borderId="1" xfId="0" applyNumberFormat="1" applyFill="1" applyBorder="1"/>
    <xf numFmtId="44" fontId="0" fillId="3" borderId="1" xfId="0" applyNumberFormat="1" applyFill="1" applyBorder="1"/>
    <xf numFmtId="44" fontId="0" fillId="7" borderId="1" xfId="2" applyFont="1" applyFill="1" applyBorder="1"/>
    <xf numFmtId="172" fontId="0" fillId="0" borderId="0" xfId="0" applyNumberFormat="1"/>
    <xf numFmtId="44" fontId="0" fillId="0" borderId="0" xfId="0" applyNumberFormat="1"/>
    <xf numFmtId="2" fontId="0" fillId="0" borderId="0" xfId="0" applyNumberFormat="1" applyBorder="1"/>
    <xf numFmtId="2" fontId="3" fillId="2" borderId="1" xfId="0" applyNumberFormat="1" applyFont="1" applyFill="1" applyBorder="1"/>
    <xf numFmtId="0" fontId="5" fillId="2" borderId="0" xfId="0" applyFont="1" applyFill="1" applyAlignment="1">
      <alignment horizontal="right"/>
    </xf>
    <xf numFmtId="2" fontId="6" fillId="2" borderId="0" xfId="0" applyNumberFormat="1" applyFont="1" applyFill="1"/>
    <xf numFmtId="0" fontId="3" fillId="0" borderId="0" xfId="0" applyFont="1" applyFill="1"/>
    <xf numFmtId="0" fontId="0" fillId="0" borderId="0" xfId="0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103</xdr:row>
      <xdr:rowOff>57150</xdr:rowOff>
    </xdr:from>
    <xdr:to>
      <xdr:col>7</xdr:col>
      <xdr:colOff>371475</xdr:colOff>
      <xdr:row>107</xdr:row>
      <xdr:rowOff>28575</xdr:rowOff>
    </xdr:to>
    <xdr:sp macro="" textlink="">
      <xdr:nvSpPr>
        <xdr:cNvPr id="6" name="TextBox 5"/>
        <xdr:cNvSpPr txBox="1"/>
      </xdr:nvSpPr>
      <xdr:spPr>
        <a:xfrm>
          <a:off x="0" y="20593050"/>
          <a:ext cx="6572250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Given that  Tim's monthly take-home pay exceeds his monthly expenses and the fact that  5% of his monthly take-home pay goes to savings, he is somewhat in a good position financially.</a:t>
          </a:r>
        </a:p>
      </xdr:txBody>
    </xdr:sp>
    <xdr:clientData/>
  </xdr:twoCellAnchor>
  <xdr:twoCellAnchor>
    <xdr:from>
      <xdr:col>0</xdr:col>
      <xdr:colOff>0</xdr:colOff>
      <xdr:row>109</xdr:row>
      <xdr:rowOff>0</xdr:rowOff>
    </xdr:from>
    <xdr:to>
      <xdr:col>7</xdr:col>
      <xdr:colOff>447675</xdr:colOff>
      <xdr:row>111</xdr:row>
      <xdr:rowOff>123825</xdr:rowOff>
    </xdr:to>
    <xdr:sp macro="" textlink="">
      <xdr:nvSpPr>
        <xdr:cNvPr id="7" name="TextBox 6"/>
        <xdr:cNvSpPr txBox="1"/>
      </xdr:nvSpPr>
      <xdr:spPr>
        <a:xfrm>
          <a:off x="0" y="21678900"/>
          <a:ext cx="6648450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best thing I learned is that you can save a big amount in total interest </a:t>
          </a:r>
          <a:r>
            <a:rPr lang="en-US" sz="1100" baseline="0"/>
            <a:t> and reduce the length of time  to pay off the loan by making extra payments.  This  savings can be used  for other purposes like starting a business.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D12" sqref="D12"/>
    </sheetView>
  </sheetViews>
  <sheetFormatPr defaultRowHeight="15" x14ac:dyDescent="0.25"/>
  <cols>
    <col min="1" max="1" width="16.5703125" style="5" customWidth="1"/>
    <col min="2" max="2" width="10.5703125" bestFit="1" customWidth="1"/>
    <col min="3" max="3" width="10.42578125" customWidth="1"/>
    <col min="4" max="4" width="17.7109375" customWidth="1"/>
    <col min="5" max="5" width="10.5703125" bestFit="1" customWidth="1"/>
    <col min="7" max="7" width="18" customWidth="1"/>
  </cols>
  <sheetData>
    <row r="1" spans="1:5" x14ac:dyDescent="0.25">
      <c r="A1" s="5" t="s">
        <v>0</v>
      </c>
    </row>
    <row r="2" spans="1:5" x14ac:dyDescent="0.25">
      <c r="A2" s="4">
        <f>40000/12</f>
        <v>3333.3333333333335</v>
      </c>
    </row>
    <row r="4" spans="1:5" x14ac:dyDescent="0.25">
      <c r="A4" s="5" t="s">
        <v>1</v>
      </c>
    </row>
    <row r="5" spans="1:5" x14ac:dyDescent="0.25">
      <c r="A5" s="4">
        <f>0.25*40000/12</f>
        <v>833.33333333333337</v>
      </c>
      <c r="C5" s="1"/>
      <c r="E5" s="1"/>
    </row>
    <row r="7" spans="1:5" x14ac:dyDescent="0.25">
      <c r="A7" s="5" t="s">
        <v>2</v>
      </c>
    </row>
    <row r="8" spans="1:5" x14ac:dyDescent="0.25">
      <c r="A8" s="3">
        <f>0.75*40000/12</f>
        <v>2500</v>
      </c>
    </row>
    <row r="10" spans="1:5" x14ac:dyDescent="0.25">
      <c r="A10" s="5" t="s">
        <v>3</v>
      </c>
      <c r="D10" s="7"/>
    </row>
    <row r="11" spans="1:5" x14ac:dyDescent="0.25">
      <c r="A11" s="6">
        <f>135000-10000</f>
        <v>125000</v>
      </c>
    </row>
    <row r="13" spans="1:5" x14ac:dyDescent="0.25">
      <c r="A13" s="5" t="s">
        <v>4</v>
      </c>
    </row>
    <row r="14" spans="1:5" x14ac:dyDescent="0.25">
      <c r="A14" s="2">
        <f>125000*((0.05/12)*(1+0.05/12)^360)/((1+0.05/12)^360-1)</f>
        <v>671.02702876517264</v>
      </c>
    </row>
    <row r="16" spans="1:5" x14ac:dyDescent="0.25">
      <c r="A16" s="5" t="s">
        <v>5</v>
      </c>
    </row>
    <row r="17" spans="1:3" x14ac:dyDescent="0.25">
      <c r="A17" s="2">
        <f>125000*((0.04375/12)*(1+0.04375/12)^180)/((1+0.04375/12)^180-1)</f>
        <v>948.27542535933844</v>
      </c>
    </row>
    <row r="19" spans="1:3" x14ac:dyDescent="0.25">
      <c r="A19" s="5" t="s">
        <v>6</v>
      </c>
    </row>
    <row r="20" spans="1:3" x14ac:dyDescent="0.25">
      <c r="A20" s="2">
        <f>125000*((0.07/12)*(1+0.07/12)^360)/((1+0.07/12)^360-1)</f>
        <v>831.62811897397819</v>
      </c>
    </row>
    <row r="22" spans="1:3" x14ac:dyDescent="0.25">
      <c r="A22" s="5" t="s">
        <v>7</v>
      </c>
      <c r="B22" s="7"/>
    </row>
    <row r="23" spans="1:3" x14ac:dyDescent="0.25">
      <c r="A23" s="2">
        <f>125000*((0.065/12)*(1+0.065/12)^180)/((1+0.065/12)^180-1)</f>
        <v>1088.8842066217092</v>
      </c>
    </row>
    <row r="25" spans="1:3" x14ac:dyDescent="0.25">
      <c r="A25" s="5" t="s">
        <v>8</v>
      </c>
      <c r="B25" s="7"/>
    </row>
    <row r="26" spans="1:3" x14ac:dyDescent="0.25">
      <c r="A26" s="2">
        <f>125000*((0.07/12)*(1+0.07/12)^360)/((1+0.07/12)^360-1)</f>
        <v>831.62811897397819</v>
      </c>
    </row>
    <row r="27" spans="1:3" x14ac:dyDescent="0.25">
      <c r="C27" s="7"/>
    </row>
    <row r="28" spans="1:3" x14ac:dyDescent="0.25">
      <c r="A28" s="5" t="s">
        <v>9</v>
      </c>
    </row>
    <row r="29" spans="1:3" x14ac:dyDescent="0.25">
      <c r="A29" s="2">
        <f>3025/12</f>
        <v>252.08333333333334</v>
      </c>
    </row>
    <row r="31" spans="1:3" x14ac:dyDescent="0.25">
      <c r="A31" s="5" t="s">
        <v>10</v>
      </c>
    </row>
    <row r="32" spans="1:3" x14ac:dyDescent="0.25">
      <c r="A32" s="2">
        <f>325/12</f>
        <v>27.083333333333332</v>
      </c>
    </row>
    <row r="34" spans="1:1" x14ac:dyDescent="0.25">
      <c r="A34" s="5" t="s">
        <v>11</v>
      </c>
    </row>
    <row r="35" spans="1:1" x14ac:dyDescent="0.25">
      <c r="A35" s="6">
        <f>30+60+44</f>
        <v>134</v>
      </c>
    </row>
    <row r="37" spans="1:1" x14ac:dyDescent="0.25">
      <c r="A37" s="5" t="s">
        <v>12</v>
      </c>
    </row>
    <row r="38" spans="1:1" x14ac:dyDescent="0.25">
      <c r="A38" s="6">
        <f>55+90</f>
        <v>145</v>
      </c>
    </row>
    <row r="40" spans="1:1" x14ac:dyDescent="0.25">
      <c r="A40" s="5" t="s">
        <v>13</v>
      </c>
    </row>
    <row r="41" spans="1:1" x14ac:dyDescent="0.25">
      <c r="A41" s="6">
        <f>0.05*2500</f>
        <v>125</v>
      </c>
    </row>
    <row r="43" spans="1:1" x14ac:dyDescent="0.25">
      <c r="A43" s="5" t="s">
        <v>14</v>
      </c>
    </row>
    <row r="44" spans="1:1" x14ac:dyDescent="0.25">
      <c r="A44" s="6">
        <f>3*2500</f>
        <v>7500</v>
      </c>
    </row>
    <row r="46" spans="1:1" x14ac:dyDescent="0.25">
      <c r="A46" s="5" t="s">
        <v>15</v>
      </c>
    </row>
    <row r="47" spans="1:1" x14ac:dyDescent="0.25">
      <c r="A47" s="6">
        <f>75+180</f>
        <v>255</v>
      </c>
    </row>
    <row r="49" spans="1:3" x14ac:dyDescent="0.25">
      <c r="A49" s="5" t="s">
        <v>16</v>
      </c>
    </row>
    <row r="50" spans="1:3" x14ac:dyDescent="0.25">
      <c r="A50" s="2">
        <f>5000*((0.045/12)*(1+0.045/12)^72)/((1+0.045/12)^72-1)</f>
        <v>79.370148678532175</v>
      </c>
      <c r="C50" s="7"/>
    </row>
    <row r="52" spans="1:3" x14ac:dyDescent="0.25">
      <c r="A52" s="5" t="s">
        <v>17</v>
      </c>
    </row>
    <row r="53" spans="1:3" x14ac:dyDescent="0.25">
      <c r="A53" s="2">
        <f>800/12</f>
        <v>66.666666666666671</v>
      </c>
    </row>
    <row r="55" spans="1:3" x14ac:dyDescent="0.25">
      <c r="A55" s="5" t="s">
        <v>18</v>
      </c>
    </row>
    <row r="56" spans="1:3" x14ac:dyDescent="0.25">
      <c r="A56" s="6">
        <f>100+60+80</f>
        <v>240</v>
      </c>
    </row>
    <row r="58" spans="1:3" x14ac:dyDescent="0.25">
      <c r="A58" s="5" t="s">
        <v>19</v>
      </c>
    </row>
    <row r="59" spans="1:3" x14ac:dyDescent="0.25">
      <c r="A59" s="6">
        <v>105</v>
      </c>
    </row>
    <row r="61" spans="1:3" x14ac:dyDescent="0.25">
      <c r="A61" s="5" t="s">
        <v>20</v>
      </c>
    </row>
    <row r="63" spans="1:3" x14ac:dyDescent="0.25">
      <c r="A63" s="5" t="s">
        <v>25</v>
      </c>
    </row>
    <row r="65" spans="1:7" x14ac:dyDescent="0.25">
      <c r="A65" s="10" t="s">
        <v>21</v>
      </c>
      <c r="B65" s="10"/>
      <c r="D65" s="9" t="s">
        <v>26</v>
      </c>
      <c r="E65" s="9"/>
    </row>
    <row r="66" spans="1:7" x14ac:dyDescent="0.25">
      <c r="A66" s="8" t="s">
        <v>22</v>
      </c>
      <c r="B66" s="15">
        <f>40000/12</f>
        <v>3333.3333333333335</v>
      </c>
      <c r="D66" s="8" t="s">
        <v>24</v>
      </c>
      <c r="E66" s="15">
        <v>2500</v>
      </c>
    </row>
    <row r="67" spans="1:7" x14ac:dyDescent="0.25">
      <c r="A67" s="8" t="s">
        <v>23</v>
      </c>
      <c r="B67" s="16">
        <f>0.25*B66</f>
        <v>833.33333333333337</v>
      </c>
      <c r="D67" s="8" t="s">
        <v>27</v>
      </c>
      <c r="E67" s="16">
        <f>B80+B87+E76+E80+E86</f>
        <v>2335.8316009858436</v>
      </c>
    </row>
    <row r="68" spans="1:7" x14ac:dyDescent="0.25">
      <c r="A68" s="14" t="s">
        <v>24</v>
      </c>
      <c r="B68" s="17">
        <f>B66-B67</f>
        <v>2500</v>
      </c>
      <c r="D68" s="14" t="s">
        <v>47</v>
      </c>
      <c r="E68" s="17">
        <f>E66-E67</f>
        <v>164.16839901415642</v>
      </c>
    </row>
    <row r="71" spans="1:7" x14ac:dyDescent="0.25">
      <c r="A71" s="10" t="s">
        <v>37</v>
      </c>
      <c r="B71" s="10"/>
      <c r="D71" s="10" t="s">
        <v>38</v>
      </c>
      <c r="E71" s="10"/>
    </row>
    <row r="72" spans="1:7" x14ac:dyDescent="0.25">
      <c r="A72" s="8" t="s">
        <v>28</v>
      </c>
      <c r="B72" s="18">
        <f>125000*((0.07/12)*(1+0.07/12)^360)/((1+0.07/12)^360-1)</f>
        <v>831.62811897397819</v>
      </c>
      <c r="D72" s="8" t="s">
        <v>39</v>
      </c>
      <c r="E72" s="15">
        <v>180</v>
      </c>
    </row>
    <row r="73" spans="1:7" x14ac:dyDescent="0.25">
      <c r="A73" s="8" t="s">
        <v>29</v>
      </c>
      <c r="B73" s="18">
        <f>3025/12</f>
        <v>252.08333333333334</v>
      </c>
      <c r="D73" s="8" t="s">
        <v>40</v>
      </c>
      <c r="E73" s="15">
        <v>60</v>
      </c>
    </row>
    <row r="74" spans="1:7" ht="30" x14ac:dyDescent="0.25">
      <c r="A74" s="11" t="s">
        <v>30</v>
      </c>
      <c r="B74" s="18">
        <f>325/12</f>
        <v>27.083333333333332</v>
      </c>
      <c r="D74" s="11" t="s">
        <v>41</v>
      </c>
      <c r="E74" s="15">
        <v>75</v>
      </c>
      <c r="F74" s="7"/>
      <c r="G74" s="19"/>
    </row>
    <row r="75" spans="1:7" x14ac:dyDescent="0.25">
      <c r="A75" s="8" t="s">
        <v>31</v>
      </c>
      <c r="B75" s="18">
        <v>60</v>
      </c>
      <c r="D75" s="8" t="s">
        <v>42</v>
      </c>
      <c r="E75" s="15">
        <v>80</v>
      </c>
      <c r="G75" s="19"/>
    </row>
    <row r="76" spans="1:7" ht="30" x14ac:dyDescent="0.25">
      <c r="A76" s="8" t="s">
        <v>32</v>
      </c>
      <c r="B76" s="18">
        <v>44</v>
      </c>
      <c r="D76" s="12" t="s">
        <v>43</v>
      </c>
      <c r="E76" s="17">
        <f>SUM(E72:E75)</f>
        <v>395</v>
      </c>
      <c r="G76" s="20"/>
    </row>
    <row r="77" spans="1:7" x14ac:dyDescent="0.25">
      <c r="A77" s="8" t="s">
        <v>33</v>
      </c>
      <c r="B77" s="18">
        <v>30</v>
      </c>
    </row>
    <row r="78" spans="1:7" x14ac:dyDescent="0.25">
      <c r="A78" s="8" t="s">
        <v>34</v>
      </c>
      <c r="B78" s="18">
        <v>55</v>
      </c>
      <c r="D78" s="13" t="s">
        <v>44</v>
      </c>
      <c r="E78" s="13"/>
      <c r="G78" s="20"/>
    </row>
    <row r="79" spans="1:7" x14ac:dyDescent="0.25">
      <c r="A79" s="8" t="s">
        <v>35</v>
      </c>
      <c r="B79" s="18">
        <v>90</v>
      </c>
      <c r="D79" s="8" t="s">
        <v>45</v>
      </c>
      <c r="E79" s="18">
        <f>0.05*2500</f>
        <v>125</v>
      </c>
    </row>
    <row r="80" spans="1:7" ht="30" x14ac:dyDescent="0.25">
      <c r="A80" s="12" t="s">
        <v>36</v>
      </c>
      <c r="B80" s="17">
        <f>SUM(B72:B79)</f>
        <v>1389.7947856406447</v>
      </c>
      <c r="D80" s="12" t="s">
        <v>46</v>
      </c>
      <c r="E80" s="17">
        <f>SUM(E79)</f>
        <v>125</v>
      </c>
    </row>
    <row r="83" spans="1:5" x14ac:dyDescent="0.25">
      <c r="A83" s="13" t="s">
        <v>51</v>
      </c>
      <c r="B83" s="13"/>
      <c r="D83" s="13" t="s">
        <v>48</v>
      </c>
      <c r="E83" s="13"/>
    </row>
    <row r="84" spans="1:5" x14ac:dyDescent="0.25">
      <c r="A84" s="8" t="s">
        <v>52</v>
      </c>
      <c r="B84" s="15">
        <f>5000*((0.045/12)*(1+0.045/12)^72)/((1+0.045/12)^72-1)</f>
        <v>79.370148678532175</v>
      </c>
      <c r="D84" s="8" t="s">
        <v>49</v>
      </c>
      <c r="E84" s="15">
        <v>105</v>
      </c>
    </row>
    <row r="85" spans="1:5" x14ac:dyDescent="0.25">
      <c r="A85" s="8" t="s">
        <v>53</v>
      </c>
      <c r="B85" s="15">
        <f>800/12</f>
        <v>66.666666666666671</v>
      </c>
      <c r="D85" s="8" t="s">
        <v>56</v>
      </c>
      <c r="E85" s="15">
        <v>75</v>
      </c>
    </row>
    <row r="86" spans="1:5" x14ac:dyDescent="0.25">
      <c r="A86" s="8" t="s">
        <v>54</v>
      </c>
      <c r="B86" s="15">
        <v>100</v>
      </c>
      <c r="D86" s="14" t="s">
        <v>50</v>
      </c>
      <c r="E86" s="17">
        <f>SUM(E84:E85)</f>
        <v>180</v>
      </c>
    </row>
    <row r="87" spans="1:5" ht="30" x14ac:dyDescent="0.25">
      <c r="A87" s="12" t="s">
        <v>55</v>
      </c>
      <c r="B87" s="17">
        <f>SUM(B84:B86)</f>
        <v>246.03681534519885</v>
      </c>
    </row>
    <row r="89" spans="1:5" x14ac:dyDescent="0.25">
      <c r="D89" s="7"/>
    </row>
    <row r="90" spans="1:5" x14ac:dyDescent="0.25">
      <c r="A90" s="5" t="s">
        <v>57</v>
      </c>
    </row>
    <row r="91" spans="1:5" ht="15.75" x14ac:dyDescent="0.25">
      <c r="A91" s="24">
        <f>360*(125000*((0.07/12)*(1+0.07/12)^360)/((1+0.07/12)^360-1))-125000</f>
        <v>174386.12283063214</v>
      </c>
    </row>
    <row r="95" spans="1:5" x14ac:dyDescent="0.25">
      <c r="A95" s="5" t="s">
        <v>58</v>
      </c>
    </row>
    <row r="96" spans="1:5" x14ac:dyDescent="0.25">
      <c r="A96" s="22">
        <f>A91-143656.1</f>
        <v>30730.022830632137</v>
      </c>
      <c r="B96" s="21"/>
    </row>
    <row r="99" spans="1:2" x14ac:dyDescent="0.25">
      <c r="A99" s="5" t="s">
        <v>59</v>
      </c>
    </row>
    <row r="100" spans="1:2" ht="26.25" x14ac:dyDescent="0.4">
      <c r="A100" s="23">
        <f>360-307</f>
        <v>53</v>
      </c>
      <c r="B100" t="s">
        <v>60</v>
      </c>
    </row>
    <row r="102" spans="1:2" x14ac:dyDescent="0.25">
      <c r="A102" s="5" t="s">
        <v>61</v>
      </c>
    </row>
    <row r="103" spans="1:2" s="26" customFormat="1" x14ac:dyDescent="0.25">
      <c r="A103" s="25"/>
    </row>
    <row r="104" spans="1:2" s="26" customFormat="1" x14ac:dyDescent="0.25">
      <c r="A104" s="25"/>
    </row>
    <row r="109" spans="1:2" x14ac:dyDescent="0.25">
      <c r="A109" s="5" t="s">
        <v>62</v>
      </c>
    </row>
  </sheetData>
  <mergeCells count="6">
    <mergeCell ref="A65:B65"/>
    <mergeCell ref="A71:B71"/>
    <mergeCell ref="D71:E71"/>
    <mergeCell ref="D78:E78"/>
    <mergeCell ref="D83:E83"/>
    <mergeCell ref="A83:B8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2018-03-01T03:01:52Z</dcterms:created>
  <dcterms:modified xsi:type="dcterms:W3CDTF">2018-03-01T06:53:54Z</dcterms:modified>
</cp:coreProperties>
</file>